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3"/>
  </bookViews>
  <sheets>
    <sheet name="Equity" sheetId="1" r:id="rId1"/>
    <sheet name="Income" sheetId="2" r:id="rId2"/>
    <sheet name="Balance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<sst xmlns="http://schemas.openxmlformats.org/spreadsheetml/2006/main" count="179" uniqueCount="125">
  <si>
    <t>SERN KOU RESOURCES BERHAD</t>
  </si>
  <si>
    <t>(Company No. 519103 - X)</t>
  </si>
  <si>
    <t>RM'000</t>
  </si>
  <si>
    <t>Revenue</t>
  </si>
  <si>
    <t>Operating Expenses</t>
  </si>
  <si>
    <t>Other Operating income</t>
  </si>
  <si>
    <t>Profit from Operations</t>
  </si>
  <si>
    <t>Profit before taxation</t>
  </si>
  <si>
    <t>Taxation</t>
  </si>
  <si>
    <t>Profit after taxation</t>
  </si>
  <si>
    <t>Minority interest</t>
  </si>
  <si>
    <t>Net profit for the period</t>
  </si>
  <si>
    <t>Earnings per share (sen)</t>
  </si>
  <si>
    <t>- Diluted</t>
  </si>
  <si>
    <t xml:space="preserve">Share </t>
  </si>
  <si>
    <t>Capital</t>
  </si>
  <si>
    <t>Share</t>
  </si>
  <si>
    <t>Premium</t>
  </si>
  <si>
    <t xml:space="preserve">Retained </t>
  </si>
  <si>
    <t>Total</t>
  </si>
  <si>
    <t>Share premium</t>
  </si>
  <si>
    <t xml:space="preserve"> </t>
  </si>
  <si>
    <t>FIXED ASSETS</t>
  </si>
  <si>
    <t>Property, plant &amp; machinery</t>
  </si>
  <si>
    <t>CURRENT ASSETS</t>
  </si>
  <si>
    <t>Inventories</t>
  </si>
  <si>
    <t>Trade &amp; other receivables</t>
  </si>
  <si>
    <t>Cash and bank balances</t>
  </si>
  <si>
    <t>CURRENT LIABILITIES</t>
  </si>
  <si>
    <t>Trade &amp; other payables</t>
  </si>
  <si>
    <t>Share capital</t>
  </si>
  <si>
    <t>Deferred taxation</t>
  </si>
  <si>
    <t xml:space="preserve"> - Basic</t>
  </si>
  <si>
    <t>(Company No. 519103 -X)</t>
  </si>
  <si>
    <t>Adjustments for non-cash flow items:-</t>
  </si>
  <si>
    <t>Depreciation of property, plant &amp; machinery</t>
  </si>
  <si>
    <t>Interest income</t>
  </si>
  <si>
    <t>Operating profit before working capital changes</t>
  </si>
  <si>
    <t>Changes in working capital</t>
  </si>
  <si>
    <t>Interest paid</t>
  </si>
  <si>
    <t>Interest received</t>
  </si>
  <si>
    <t>Purchase of property, plant and equipment</t>
  </si>
  <si>
    <t>CASH AND CASH EQUIVALENTS AT BEGINNING OF THE PERIOD</t>
  </si>
  <si>
    <t>CASH AND CASH EQUIVALENTS AT END OF THE PERIOD</t>
  </si>
  <si>
    <t>N/A</t>
  </si>
  <si>
    <t>Note:</t>
  </si>
  <si>
    <t>Cash and Cash Equivalents at the end of the period</t>
  </si>
  <si>
    <t>Fixed deposits with licensed banks</t>
  </si>
  <si>
    <t>RM '000</t>
  </si>
  <si>
    <t>Net Tangible Assets Per Share (RM)</t>
  </si>
  <si>
    <t>Negative</t>
  </si>
  <si>
    <t>Goodwill</t>
  </si>
  <si>
    <t>Short term borrowings</t>
  </si>
  <si>
    <t>Negative goodwill</t>
  </si>
  <si>
    <t>Retained profits</t>
  </si>
  <si>
    <t>Interest expense</t>
  </si>
  <si>
    <t xml:space="preserve">The unaudited Condensed Balance Sheet should be read in conjunction with the Audited Financial </t>
  </si>
  <si>
    <t>Bank overdrafts</t>
  </si>
  <si>
    <t>Hire purchase payables</t>
  </si>
  <si>
    <t>Net current assets</t>
  </si>
  <si>
    <t>Increase in inventories</t>
  </si>
  <si>
    <t>Decrease trade &amp; other payables</t>
  </si>
  <si>
    <t>Income tax paid</t>
  </si>
  <si>
    <t>The Condensed Consolidated Cash Flow Statements should be read in conjunction with the Audited Financial</t>
  </si>
  <si>
    <t>Proceeds from disposal of property, plant and equipment</t>
  </si>
  <si>
    <t>CAPITAL AND RESERVES</t>
  </si>
  <si>
    <t>LONG TERM AND DEFERRED LIABILITIES</t>
  </si>
  <si>
    <t>Tax refundable</t>
  </si>
  <si>
    <t>31/12/2004</t>
  </si>
  <si>
    <t>CASH FLOWS FROM OPERATING ACTIVITIES</t>
  </si>
  <si>
    <t>Short term deposits with licensed banks</t>
  </si>
  <si>
    <t>Proposed</t>
  </si>
  <si>
    <t>Profits</t>
  </si>
  <si>
    <t>Dividend</t>
  </si>
  <si>
    <t>Proposed dividend</t>
  </si>
  <si>
    <t>Repayment of hire purchase obligations</t>
  </si>
  <si>
    <t>Finance Costs</t>
  </si>
  <si>
    <t>Balance as at 1 January 2005</t>
  </si>
  <si>
    <t>Financial Statements for the financial year ended 31 December 2004</t>
  </si>
  <si>
    <t>Statements for the financial year ended 31 December 2004</t>
  </si>
  <si>
    <t>UNAUDITED CONDENSED CONSOLIDATED INCOME STATEMENT FOR THE QUARTER ENDED</t>
  </si>
  <si>
    <t xml:space="preserve">The unaudited Condensed Consolidated Statement of Changes In Equity should be read in conjunction with the Audited </t>
  </si>
  <si>
    <t>The unaudited Condensed Consolidated Income Statement should be read in conjunction with the Audited Financial</t>
  </si>
  <si>
    <t>UNAUDITED CONDENSED CONSOLIDATED BALANCE SHEET</t>
  </si>
  <si>
    <t>UNAUDITED CONDENSED CONSOLIDATED CASH FLOW STATEMENTS</t>
  </si>
  <si>
    <t>Dividend paid</t>
  </si>
  <si>
    <t>Bank overdraft</t>
  </si>
  <si>
    <t>CASH FLOWS FROM INVESTING ACTIVITIES</t>
  </si>
  <si>
    <t>CASH FLOWS FOR FINANCING ACTIVITIES</t>
  </si>
  <si>
    <t>(The figures have not been audited)</t>
  </si>
  <si>
    <t>Balance as at 30 June 2005</t>
  </si>
  <si>
    <t>Listing expenses</t>
  </si>
  <si>
    <t>Balance as at 1 January 2004</t>
  </si>
  <si>
    <t>Bonus issues</t>
  </si>
  <si>
    <t>Right issues</t>
  </si>
  <si>
    <t>Public issues</t>
  </si>
  <si>
    <t>UNAUDITED CONDENSED CONSOLIDATED STATEMENT OF CHANGES IN EQUITY FOR THE QUARTER ENDED 30 JUNE 2005</t>
  </si>
  <si>
    <t>30/6/2004</t>
  </si>
  <si>
    <t>30/6/2005</t>
  </si>
  <si>
    <t xml:space="preserve"> 30 JUNE 2005</t>
  </si>
  <si>
    <t xml:space="preserve">Current </t>
  </si>
  <si>
    <t>Preceding Year</t>
  </si>
  <si>
    <t>Corresponding</t>
  </si>
  <si>
    <t>Period</t>
  </si>
  <si>
    <t>To-date</t>
  </si>
  <si>
    <t>Year</t>
  </si>
  <si>
    <t>Individual Quarter</t>
  </si>
  <si>
    <t>Cumulative Quarter</t>
  </si>
  <si>
    <t>Current</t>
  </si>
  <si>
    <t>Quarter</t>
  </si>
  <si>
    <t>(Unaudited)</t>
  </si>
  <si>
    <t>(Audited)</t>
  </si>
  <si>
    <t>Proceeds from issuance of share capital</t>
  </si>
  <si>
    <t>Drawdown from term loan</t>
  </si>
  <si>
    <t>Repayment of term loans</t>
  </si>
  <si>
    <t>FOR THE QUARTER ENDED 30 JUNE 2005</t>
  </si>
  <si>
    <t>Net loss / (gain) on disposal of property, plant &amp; machinery</t>
  </si>
  <si>
    <t>Cash From / (For) Operations</t>
  </si>
  <si>
    <t>Decrease / (Increase) trade &amp; other receivables</t>
  </si>
  <si>
    <t>Net Cash From / (For) Operating Activities</t>
  </si>
  <si>
    <t>Net Cash For Investing Activities</t>
  </si>
  <si>
    <t>Net (decrease) / increase of short term borrowings</t>
  </si>
  <si>
    <t>Net Cash For / (From) Financing Activities</t>
  </si>
  <si>
    <t>NET (DECREASE) / INCREASE IN CASH AND CASH EQUIVALENTS</t>
  </si>
  <si>
    <t>Balance as at 30 June 2004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</si>
</sst>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(* #,##0_);_(* \(#,##0\);_(* &quot;-&quot;??_);_(@_)"/>
    <numFmt numFmtId="175" formatCode="_(* #,##0.0_);_(* \(#,##0.0\);_(* &quot;-&quot;??_);_(@_)"/>
    <numFmt numFmtId="176" formatCode="_(* #,##0.0_);_(* \(#,##0.0\);_(* &quot;-&quot;_);_(@_)"/>
    <numFmt numFmtId="177" formatCode="_(* #,##0.00_);_(* \(#,##0.00\);_(* &quot;-&quot;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1" fontId="2" fillId="0" borderId="0" xfId="15" applyNumberFormat="1" applyFont="1" applyAlignment="1">
      <alignment/>
    </xf>
    <xf numFmtId="41" fontId="1" fillId="0" borderId="0" xfId="15" applyNumberFormat="1" applyFont="1" applyAlignment="1">
      <alignment/>
    </xf>
    <xf numFmtId="41" fontId="2" fillId="0" borderId="1" xfId="15" applyNumberFormat="1" applyFont="1" applyBorder="1" applyAlignment="1">
      <alignment horizontal="center"/>
    </xf>
    <xf numFmtId="41" fontId="1" fillId="0" borderId="2" xfId="15" applyNumberFormat="1" applyFont="1" applyBorder="1" applyAlignment="1">
      <alignment/>
    </xf>
    <xf numFmtId="41" fontId="2" fillId="0" borderId="2" xfId="15" applyNumberFormat="1" applyFont="1" applyBorder="1" applyAlignment="1">
      <alignment horizontal="center"/>
    </xf>
    <xf numFmtId="41" fontId="2" fillId="0" borderId="3" xfId="15" applyNumberFormat="1" applyFont="1" applyBorder="1" applyAlignment="1">
      <alignment horizontal="center"/>
    </xf>
    <xf numFmtId="41" fontId="2" fillId="0" borderId="4" xfId="15" applyNumberFormat="1" applyFont="1" applyBorder="1" applyAlignment="1">
      <alignment horizontal="center"/>
    </xf>
    <xf numFmtId="41" fontId="2" fillId="0" borderId="5" xfId="15" applyNumberFormat="1" applyFont="1" applyBorder="1" applyAlignment="1">
      <alignment horizontal="center"/>
    </xf>
    <xf numFmtId="41" fontId="2" fillId="0" borderId="6" xfId="15" applyNumberFormat="1" applyFont="1" applyBorder="1" applyAlignment="1">
      <alignment horizontal="center"/>
    </xf>
    <xf numFmtId="41" fontId="1" fillId="0" borderId="3" xfId="15" applyNumberFormat="1" applyFont="1" applyBorder="1" applyAlignment="1">
      <alignment/>
    </xf>
    <xf numFmtId="41" fontId="1" fillId="0" borderId="3" xfId="15" applyNumberFormat="1" applyFont="1" applyBorder="1" applyAlignment="1">
      <alignment horizontal="center"/>
    </xf>
    <xf numFmtId="41" fontId="1" fillId="0" borderId="4" xfId="15" applyNumberFormat="1" applyFont="1" applyBorder="1" applyAlignment="1">
      <alignment/>
    </xf>
    <xf numFmtId="41" fontId="1" fillId="0" borderId="5" xfId="15" applyNumberFormat="1" applyFont="1" applyBorder="1" applyAlignment="1">
      <alignment/>
    </xf>
    <xf numFmtId="177" fontId="1" fillId="0" borderId="0" xfId="15" applyNumberFormat="1" applyFont="1" applyAlignment="1">
      <alignment/>
    </xf>
    <xf numFmtId="177" fontId="1" fillId="0" borderId="2" xfId="15" applyNumberFormat="1" applyFont="1" applyBorder="1" applyAlignment="1">
      <alignment/>
    </xf>
    <xf numFmtId="41" fontId="2" fillId="0" borderId="7" xfId="15" applyNumberFormat="1" applyFont="1" applyBorder="1" applyAlignment="1">
      <alignment horizontal="center"/>
    </xf>
    <xf numFmtId="41" fontId="2" fillId="0" borderId="8" xfId="15" applyNumberFormat="1" applyFont="1" applyBorder="1" applyAlignment="1">
      <alignment horizontal="center"/>
    </xf>
    <xf numFmtId="41" fontId="2" fillId="0" borderId="9" xfId="15" applyNumberFormat="1" applyFont="1" applyBorder="1" applyAlignment="1">
      <alignment horizontal="center"/>
    </xf>
    <xf numFmtId="41" fontId="2" fillId="0" borderId="10" xfId="15" applyNumberFormat="1" applyFont="1" applyBorder="1" applyAlignment="1">
      <alignment horizontal="center"/>
    </xf>
    <xf numFmtId="41" fontId="1" fillId="0" borderId="8" xfId="15" applyNumberFormat="1" applyFont="1" applyBorder="1" applyAlignment="1">
      <alignment/>
    </xf>
    <xf numFmtId="41" fontId="1" fillId="0" borderId="8" xfId="15" applyNumberFormat="1" applyFont="1" applyBorder="1" applyAlignment="1">
      <alignment horizontal="center"/>
    </xf>
    <xf numFmtId="41" fontId="1" fillId="0" borderId="9" xfId="15" applyNumberFormat="1" applyFont="1" applyBorder="1" applyAlignment="1">
      <alignment/>
    </xf>
    <xf numFmtId="41" fontId="2" fillId="0" borderId="11" xfId="15" applyNumberFormat="1" applyFont="1" applyBorder="1" applyAlignment="1">
      <alignment horizontal="center"/>
    </xf>
    <xf numFmtId="41" fontId="1" fillId="0" borderId="0" xfId="15" applyNumberFormat="1" applyFont="1" applyFill="1" applyBorder="1" applyAlignment="1">
      <alignment/>
    </xf>
    <xf numFmtId="177" fontId="1" fillId="0" borderId="8" xfId="15" applyNumberFormat="1" applyFont="1" applyBorder="1" applyAlignment="1">
      <alignment horizontal="center"/>
    </xf>
    <xf numFmtId="177" fontId="1" fillId="0" borderId="3" xfId="15" applyNumberFormat="1" applyFont="1" applyBorder="1" applyAlignment="1">
      <alignment horizontal="center"/>
    </xf>
    <xf numFmtId="41" fontId="1" fillId="0" borderId="0" xfId="15" applyNumberFormat="1" applyFont="1" applyFill="1" applyAlignment="1">
      <alignment/>
    </xf>
    <xf numFmtId="41" fontId="1" fillId="0" borderId="12" xfId="15" applyNumberFormat="1" applyFont="1" applyFill="1" applyBorder="1" applyAlignment="1">
      <alignment/>
    </xf>
    <xf numFmtId="41" fontId="1" fillId="0" borderId="13" xfId="15" applyNumberFormat="1" applyFont="1" applyFill="1" applyBorder="1" applyAlignment="1">
      <alignment/>
    </xf>
    <xf numFmtId="41" fontId="2" fillId="0" borderId="0" xfId="15" applyNumberFormat="1" applyFont="1" applyFill="1" applyAlignment="1">
      <alignment/>
    </xf>
    <xf numFmtId="41" fontId="1" fillId="0" borderId="0" xfId="15" applyNumberFormat="1" applyFont="1" applyAlignment="1" quotePrefix="1">
      <alignment/>
    </xf>
    <xf numFmtId="41" fontId="1" fillId="0" borderId="2" xfId="15" applyNumberFormat="1" applyFont="1" applyBorder="1" applyAlignment="1">
      <alignment horizontal="center"/>
    </xf>
    <xf numFmtId="41" fontId="2" fillId="0" borderId="0" xfId="15" applyNumberFormat="1" applyFont="1" applyAlignment="1">
      <alignment horizontal="center"/>
    </xf>
    <xf numFmtId="41" fontId="3" fillId="0" borderId="0" xfId="15" applyNumberFormat="1" applyFont="1" applyAlignment="1" quotePrefix="1">
      <alignment/>
    </xf>
    <xf numFmtId="41" fontId="1" fillId="0" borderId="14" xfId="15" applyNumberFormat="1" applyFont="1" applyBorder="1" applyAlignment="1">
      <alignment/>
    </xf>
    <xf numFmtId="41" fontId="2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1" fontId="2" fillId="0" borderId="0" xfId="0" applyNumberFormat="1" applyFont="1" applyFill="1" applyAlignment="1">
      <alignment/>
    </xf>
    <xf numFmtId="41" fontId="1" fillId="0" borderId="15" xfId="15" applyNumberFormat="1" applyFont="1" applyBorder="1" applyAlignment="1">
      <alignment/>
    </xf>
    <xf numFmtId="41" fontId="2" fillId="0" borderId="16" xfId="15" applyNumberFormat="1" applyFont="1" applyBorder="1" applyAlignment="1">
      <alignment horizontal="center"/>
    </xf>
    <xf numFmtId="41" fontId="1" fillId="0" borderId="16" xfId="15" applyNumberFormat="1" applyFont="1" applyBorder="1" applyAlignment="1">
      <alignment horizontal="center"/>
    </xf>
    <xf numFmtId="41" fontId="1" fillId="0" borderId="16" xfId="15" applyNumberFormat="1" applyFont="1" applyBorder="1" applyAlignment="1">
      <alignment/>
    </xf>
    <xf numFmtId="41" fontId="1" fillId="0" borderId="17" xfId="15" applyNumberFormat="1" applyFont="1" applyBorder="1" applyAlignment="1">
      <alignment/>
    </xf>
    <xf numFmtId="41" fontId="1" fillId="0" borderId="17" xfId="15" applyNumberFormat="1" applyFont="1" applyBorder="1" applyAlignment="1">
      <alignment horizontal="center"/>
    </xf>
    <xf numFmtId="41" fontId="1" fillId="0" borderId="18" xfId="15" applyNumberFormat="1" applyFont="1" applyBorder="1" applyAlignment="1">
      <alignment/>
    </xf>
    <xf numFmtId="41" fontId="1" fillId="0" borderId="19" xfId="15" applyNumberFormat="1" applyFont="1" applyBorder="1" applyAlignment="1">
      <alignment/>
    </xf>
    <xf numFmtId="41" fontId="1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 horizontal="center"/>
    </xf>
    <xf numFmtId="41" fontId="1" fillId="0" borderId="0" xfId="0" applyNumberFormat="1" applyFont="1" applyFill="1" applyBorder="1" applyAlignment="1">
      <alignment/>
    </xf>
    <xf numFmtId="41" fontId="1" fillId="0" borderId="0" xfId="15" applyNumberFormat="1" applyFont="1" applyFill="1" applyAlignment="1">
      <alignment horizontal="left"/>
    </xf>
    <xf numFmtId="41" fontId="1" fillId="0" borderId="0" xfId="0" applyNumberFormat="1" applyFont="1" applyFill="1" applyAlignment="1" quotePrefix="1">
      <alignment/>
    </xf>
    <xf numFmtId="41" fontId="1" fillId="0" borderId="13" xfId="0" applyNumberFormat="1" applyFont="1" applyFill="1" applyBorder="1" applyAlignment="1">
      <alignment/>
    </xf>
    <xf numFmtId="41" fontId="3" fillId="0" borderId="0" xfId="0" applyNumberFormat="1" applyFont="1" applyFill="1" applyAlignment="1">
      <alignment/>
    </xf>
    <xf numFmtId="41" fontId="2" fillId="0" borderId="19" xfId="15" applyNumberFormat="1" applyFont="1" applyBorder="1" applyAlignment="1">
      <alignment horizontal="center"/>
    </xf>
    <xf numFmtId="41" fontId="2" fillId="0" borderId="20" xfId="15" applyNumberFormat="1" applyFont="1" applyBorder="1" applyAlignment="1">
      <alignment horizontal="center"/>
    </xf>
    <xf numFmtId="41" fontId="2" fillId="0" borderId="21" xfId="15" applyNumberFormat="1" applyFont="1" applyBorder="1" applyAlignment="1">
      <alignment horizontal="center"/>
    </xf>
    <xf numFmtId="41" fontId="2" fillId="0" borderId="22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D14" sqref="D14"/>
    </sheetView>
  </sheetViews>
  <sheetFormatPr defaultColWidth="9.140625" defaultRowHeight="12.75"/>
  <cols>
    <col min="1" max="4" width="12.7109375" style="2" customWidth="1"/>
    <col min="5" max="5" width="1.7109375" style="2" customWidth="1"/>
    <col min="6" max="6" width="12.7109375" style="2" customWidth="1"/>
    <col min="7" max="7" width="1.7109375" style="2" customWidth="1"/>
    <col min="8" max="8" width="12.7109375" style="2" customWidth="1"/>
    <col min="9" max="9" width="1.7109375" style="2" customWidth="1"/>
    <col min="10" max="10" width="12.7109375" style="2" customWidth="1"/>
    <col min="11" max="11" width="1.7109375" style="2" customWidth="1"/>
    <col min="12" max="12" width="12.7109375" style="2" customWidth="1"/>
    <col min="13" max="13" width="1.7109375" style="2" customWidth="1"/>
    <col min="14" max="16384" width="12.7109375" style="2" customWidth="1"/>
  </cols>
  <sheetData>
    <row r="1" ht="12.75">
      <c r="A1" s="1" t="s">
        <v>0</v>
      </c>
    </row>
    <row r="2" ht="12.75">
      <c r="A2" s="1" t="s">
        <v>1</v>
      </c>
    </row>
    <row r="4" ht="12.75">
      <c r="A4" s="1" t="s">
        <v>96</v>
      </c>
    </row>
    <row r="5" ht="12.75">
      <c r="A5" s="30" t="s">
        <v>89</v>
      </c>
    </row>
    <row r="6" spans="4:14" ht="12.75">
      <c r="D6" s="33" t="s">
        <v>14</v>
      </c>
      <c r="E6" s="1"/>
      <c r="F6" s="33" t="s">
        <v>16</v>
      </c>
      <c r="G6" s="1"/>
      <c r="H6" s="33" t="s">
        <v>18</v>
      </c>
      <c r="I6" s="1"/>
      <c r="J6" s="33" t="s">
        <v>71</v>
      </c>
      <c r="K6" s="1"/>
      <c r="L6" s="33" t="s">
        <v>50</v>
      </c>
      <c r="M6" s="1"/>
      <c r="N6" s="1"/>
    </row>
    <row r="7" spans="4:14" ht="12.75">
      <c r="D7" s="33" t="s">
        <v>15</v>
      </c>
      <c r="E7" s="1"/>
      <c r="F7" s="33" t="s">
        <v>17</v>
      </c>
      <c r="G7" s="1"/>
      <c r="H7" s="33" t="s">
        <v>72</v>
      </c>
      <c r="I7" s="1"/>
      <c r="J7" s="33" t="s">
        <v>73</v>
      </c>
      <c r="K7" s="1"/>
      <c r="L7" s="33" t="s">
        <v>51</v>
      </c>
      <c r="M7" s="1"/>
      <c r="N7" s="33" t="s">
        <v>19</v>
      </c>
    </row>
    <row r="8" spans="1:14" ht="12.75">
      <c r="A8" s="34"/>
      <c r="D8" s="33" t="s">
        <v>2</v>
      </c>
      <c r="E8" s="1"/>
      <c r="F8" s="33" t="s">
        <v>2</v>
      </c>
      <c r="G8" s="1"/>
      <c r="H8" s="33" t="s">
        <v>2</v>
      </c>
      <c r="I8" s="1"/>
      <c r="J8" s="33" t="s">
        <v>2</v>
      </c>
      <c r="K8" s="1"/>
      <c r="L8" s="33" t="s">
        <v>2</v>
      </c>
      <c r="M8" s="1"/>
      <c r="N8" s="33" t="s">
        <v>2</v>
      </c>
    </row>
    <row r="10" spans="1:14" ht="12.75">
      <c r="A10" s="1" t="s">
        <v>77</v>
      </c>
      <c r="D10" s="2">
        <v>45000</v>
      </c>
      <c r="F10" s="2">
        <v>5133</v>
      </c>
      <c r="H10" s="2">
        <v>10387</v>
      </c>
      <c r="J10" s="2">
        <v>2250</v>
      </c>
      <c r="L10" s="2">
        <v>4011</v>
      </c>
      <c r="N10" s="2">
        <f>SUM(D10:L10)</f>
        <v>66781</v>
      </c>
    </row>
    <row r="12" spans="1:14" ht="12.75">
      <c r="A12" s="2" t="s">
        <v>93</v>
      </c>
      <c r="D12" s="2">
        <v>15000</v>
      </c>
      <c r="F12" s="2">
        <v>-5133</v>
      </c>
      <c r="H12" s="2">
        <v>-9867</v>
      </c>
      <c r="J12" s="2">
        <v>0</v>
      </c>
      <c r="L12" s="2">
        <v>0</v>
      </c>
      <c r="N12" s="2">
        <f>SUM(D12:L12)</f>
        <v>0</v>
      </c>
    </row>
    <row r="13" spans="1:14" ht="12.75">
      <c r="A13" s="2" t="s">
        <v>85</v>
      </c>
      <c r="D13" s="2">
        <v>0</v>
      </c>
      <c r="F13" s="2">
        <v>0</v>
      </c>
      <c r="H13" s="2">
        <v>0</v>
      </c>
      <c r="J13" s="2">
        <v>-2250</v>
      </c>
      <c r="L13" s="2">
        <v>0</v>
      </c>
      <c r="N13" s="2">
        <f>SUM(D13:L13)</f>
        <v>-2250</v>
      </c>
    </row>
    <row r="14" spans="1:14" ht="12.75">
      <c r="A14" s="2" t="s">
        <v>11</v>
      </c>
      <c r="D14" s="2">
        <v>0</v>
      </c>
      <c r="F14" s="2">
        <v>0</v>
      </c>
      <c r="H14" s="2">
        <f>Income!G28</f>
        <v>3510</v>
      </c>
      <c r="J14" s="2">
        <v>0</v>
      </c>
      <c r="L14" s="2">
        <v>0</v>
      </c>
      <c r="N14" s="2">
        <f>SUM(D14:L14)</f>
        <v>3510</v>
      </c>
    </row>
    <row r="16" spans="1:14" ht="13.5" thickBot="1">
      <c r="A16" s="1" t="s">
        <v>90</v>
      </c>
      <c r="D16" s="35">
        <f>SUM(D10:D14)</f>
        <v>60000</v>
      </c>
      <c r="E16" s="35"/>
      <c r="F16" s="35">
        <f>SUM(F10:F14)</f>
        <v>0</v>
      </c>
      <c r="G16" s="35"/>
      <c r="H16" s="35">
        <f>SUM(H10:H14)</f>
        <v>4030</v>
      </c>
      <c r="I16" s="35"/>
      <c r="J16" s="35">
        <f>SUM(J10:J14)</f>
        <v>0</v>
      </c>
      <c r="K16" s="35"/>
      <c r="L16" s="35">
        <f>SUM(L10:L14)</f>
        <v>4011</v>
      </c>
      <c r="M16" s="35"/>
      <c r="N16" s="35">
        <f>SUM(N10:N14)</f>
        <v>68041</v>
      </c>
    </row>
    <row r="17" ht="13.5" thickTop="1"/>
    <row r="20" spans="1:14" ht="12.75">
      <c r="A20" s="1" t="s">
        <v>92</v>
      </c>
      <c r="D20" s="2">
        <v>22437</v>
      </c>
      <c r="F20" s="2">
        <v>2002</v>
      </c>
      <c r="H20" s="2">
        <v>788</v>
      </c>
      <c r="J20" s="2">
        <v>0</v>
      </c>
      <c r="L20" s="2">
        <v>4011</v>
      </c>
      <c r="N20" s="2">
        <f>SUM(D20:L20)</f>
        <v>29238</v>
      </c>
    </row>
    <row r="22" spans="1:14" ht="12.75">
      <c r="A22" s="2" t="s">
        <v>94</v>
      </c>
      <c r="D22" s="2">
        <v>16223</v>
      </c>
      <c r="F22" s="2">
        <v>0</v>
      </c>
      <c r="H22" s="2">
        <v>0</v>
      </c>
      <c r="J22" s="2">
        <v>0</v>
      </c>
      <c r="L22" s="2">
        <v>0</v>
      </c>
      <c r="N22" s="2">
        <f>SUM(D22:L22)</f>
        <v>16223</v>
      </c>
    </row>
    <row r="23" spans="1:14" ht="12.75">
      <c r="A23" s="2" t="s">
        <v>95</v>
      </c>
      <c r="D23" s="2">
        <v>6340</v>
      </c>
      <c r="F23" s="2">
        <v>5072</v>
      </c>
      <c r="H23" s="2">
        <v>0</v>
      </c>
      <c r="J23" s="2">
        <v>0</v>
      </c>
      <c r="L23" s="2">
        <v>0</v>
      </c>
      <c r="N23" s="2">
        <f>SUM(D23:L23)</f>
        <v>11412</v>
      </c>
    </row>
    <row r="24" spans="1:14" ht="12.75">
      <c r="A24" s="2" t="s">
        <v>91</v>
      </c>
      <c r="D24" s="2">
        <v>0</v>
      </c>
      <c r="F24" s="2">
        <v>-1930</v>
      </c>
      <c r="H24" s="2">
        <v>0</v>
      </c>
      <c r="J24" s="2">
        <v>0</v>
      </c>
      <c r="L24" s="2">
        <v>0</v>
      </c>
      <c r="N24" s="2">
        <f>SUM(D24:L24)</f>
        <v>-1930</v>
      </c>
    </row>
    <row r="25" spans="1:14" ht="12.75">
      <c r="A25" s="2" t="s">
        <v>11</v>
      </c>
      <c r="D25" s="2">
        <v>0</v>
      </c>
      <c r="F25" s="2">
        <v>0</v>
      </c>
      <c r="H25" s="2">
        <v>6366</v>
      </c>
      <c r="J25" s="2">
        <v>0</v>
      </c>
      <c r="L25" s="2">
        <v>0</v>
      </c>
      <c r="N25" s="2">
        <f>SUM(D25:L25)</f>
        <v>6366</v>
      </c>
    </row>
    <row r="27" spans="1:14" ht="13.5" thickBot="1">
      <c r="A27" s="1" t="s">
        <v>124</v>
      </c>
      <c r="D27" s="35">
        <f>SUM(D20:D25)</f>
        <v>45000</v>
      </c>
      <c r="E27" s="35"/>
      <c r="F27" s="35">
        <f>SUM(F20:F25)</f>
        <v>5144</v>
      </c>
      <c r="G27" s="35"/>
      <c r="H27" s="35">
        <f>SUM(H20:H25)</f>
        <v>7154</v>
      </c>
      <c r="I27" s="35"/>
      <c r="J27" s="35">
        <f>SUM(J20:J25)</f>
        <v>0</v>
      </c>
      <c r="K27" s="35"/>
      <c r="L27" s="35">
        <f>SUM(L20:L25)</f>
        <v>4011</v>
      </c>
      <c r="M27" s="35"/>
      <c r="N27" s="35">
        <f>SUM(N20:N25)</f>
        <v>61309</v>
      </c>
    </row>
    <row r="28" ht="13.5" thickTop="1"/>
    <row r="30" spans="1:14" ht="12.75">
      <c r="A30" s="1" t="s">
        <v>81</v>
      </c>
      <c r="N30" s="2" t="s">
        <v>21</v>
      </c>
    </row>
    <row r="31" ht="12.75">
      <c r="A31" s="1" t="s">
        <v>78</v>
      </c>
    </row>
  </sheetData>
  <printOptions/>
  <pageMargins left="0.75" right="0.75" top="0.7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1">
      <selection activeCell="C14" sqref="C14"/>
    </sheetView>
  </sheetViews>
  <sheetFormatPr defaultColWidth="9.140625" defaultRowHeight="12.75"/>
  <cols>
    <col min="1" max="4" width="8.7109375" style="2" customWidth="1"/>
    <col min="5" max="8" width="15.7109375" style="2" customWidth="1"/>
    <col min="9" max="16384" width="9.140625" style="2" customWidth="1"/>
  </cols>
  <sheetData>
    <row r="1" ht="12.75">
      <c r="A1" s="1" t="s">
        <v>0</v>
      </c>
    </row>
    <row r="2" ht="12.75">
      <c r="A2" s="1" t="s">
        <v>1</v>
      </c>
    </row>
    <row r="4" ht="12.75">
      <c r="A4" s="1" t="s">
        <v>80</v>
      </c>
    </row>
    <row r="5" ht="12.75">
      <c r="A5" s="1" t="s">
        <v>99</v>
      </c>
    </row>
    <row r="6" ht="13.5" thickBot="1">
      <c r="A6" s="30" t="s">
        <v>89</v>
      </c>
    </row>
    <row r="7" spans="5:8" ht="12.75">
      <c r="E7" s="55" t="s">
        <v>106</v>
      </c>
      <c r="F7" s="56"/>
      <c r="G7" s="55" t="s">
        <v>107</v>
      </c>
      <c r="H7" s="57"/>
    </row>
    <row r="8" spans="5:8" ht="12.75">
      <c r="E8" s="5" t="s">
        <v>108</v>
      </c>
      <c r="F8" s="3" t="s">
        <v>101</v>
      </c>
      <c r="G8" s="5" t="s">
        <v>108</v>
      </c>
      <c r="H8" s="16" t="s">
        <v>101</v>
      </c>
    </row>
    <row r="9" spans="5:8" ht="12.75">
      <c r="E9" s="5" t="s">
        <v>105</v>
      </c>
      <c r="F9" s="6" t="s">
        <v>102</v>
      </c>
      <c r="G9" s="5" t="s">
        <v>105</v>
      </c>
      <c r="H9" s="17" t="s">
        <v>102</v>
      </c>
    </row>
    <row r="10" spans="5:8" ht="12.75">
      <c r="E10" s="5" t="s">
        <v>109</v>
      </c>
      <c r="F10" s="6" t="s">
        <v>109</v>
      </c>
      <c r="G10" s="5" t="s">
        <v>104</v>
      </c>
      <c r="H10" s="17" t="s">
        <v>103</v>
      </c>
    </row>
    <row r="11" spans="5:8" ht="13.5" thickBot="1">
      <c r="E11" s="7" t="s">
        <v>98</v>
      </c>
      <c r="F11" s="8" t="s">
        <v>97</v>
      </c>
      <c r="G11" s="7" t="s">
        <v>98</v>
      </c>
      <c r="H11" s="18" t="s">
        <v>97</v>
      </c>
    </row>
    <row r="12" spans="5:8" ht="12.75">
      <c r="E12" s="5" t="s">
        <v>2</v>
      </c>
      <c r="F12" s="9" t="s">
        <v>2</v>
      </c>
      <c r="G12" s="23" t="s">
        <v>2</v>
      </c>
      <c r="H12" s="19" t="s">
        <v>2</v>
      </c>
    </row>
    <row r="13" spans="5:8" ht="12.75">
      <c r="E13" s="4"/>
      <c r="F13" s="10"/>
      <c r="G13" s="4"/>
      <c r="H13" s="20"/>
    </row>
    <row r="14" spans="1:8" ht="12.75">
      <c r="A14" s="2" t="s">
        <v>3</v>
      </c>
      <c r="E14" s="4">
        <f>G14-32090</f>
        <v>29284</v>
      </c>
      <c r="F14" s="11">
        <v>35634</v>
      </c>
      <c r="G14" s="4">
        <v>61374</v>
      </c>
      <c r="H14" s="21">
        <v>61453</v>
      </c>
    </row>
    <row r="15" spans="5:8" ht="12.75">
      <c r="E15" s="4"/>
      <c r="F15" s="10"/>
      <c r="G15" s="4"/>
      <c r="H15" s="20"/>
    </row>
    <row r="16" spans="1:8" ht="12.75">
      <c r="A16" s="2" t="s">
        <v>4</v>
      </c>
      <c r="E16" s="4">
        <f>G16+29000</f>
        <v>-27687</v>
      </c>
      <c r="F16" s="11">
        <v>-31118</v>
      </c>
      <c r="G16" s="4">
        <f>-52279-2288-555-1565</f>
        <v>-56687</v>
      </c>
      <c r="H16" s="21">
        <v>-53115</v>
      </c>
    </row>
    <row r="17" spans="5:8" ht="12.75">
      <c r="E17" s="4"/>
      <c r="F17" s="10"/>
      <c r="G17" s="4"/>
      <c r="H17" s="20"/>
    </row>
    <row r="18" spans="1:8" ht="12.75">
      <c r="A18" s="2" t="s">
        <v>5</v>
      </c>
      <c r="E18" s="4">
        <f>51-29</f>
        <v>22</v>
      </c>
      <c r="F18" s="11">
        <v>193</v>
      </c>
      <c r="G18" s="4">
        <v>51</v>
      </c>
      <c r="H18" s="21">
        <v>229</v>
      </c>
    </row>
    <row r="19" spans="5:8" ht="12.75">
      <c r="E19" s="4"/>
      <c r="F19" s="10"/>
      <c r="G19" s="4"/>
      <c r="H19" s="20"/>
    </row>
    <row r="20" spans="1:8" ht="12.75">
      <c r="A20" s="2" t="s">
        <v>6</v>
      </c>
      <c r="E20" s="4">
        <f>E14+E16+E18</f>
        <v>1619</v>
      </c>
      <c r="F20" s="11">
        <f>F14+F16+F18</f>
        <v>4709</v>
      </c>
      <c r="G20" s="4">
        <f>G14+G16+G18</f>
        <v>4738</v>
      </c>
      <c r="H20" s="21">
        <f>H18+H16+H14</f>
        <v>8567</v>
      </c>
    </row>
    <row r="21" spans="5:8" ht="12.75">
      <c r="E21" s="4"/>
      <c r="F21" s="10"/>
      <c r="G21" s="4"/>
      <c r="H21" s="20"/>
    </row>
    <row r="22" spans="1:8" ht="12.75">
      <c r="A22" s="2" t="s">
        <v>76</v>
      </c>
      <c r="E22" s="4">
        <f>G22+134</f>
        <v>-145</v>
      </c>
      <c r="F22" s="11">
        <v>-342</v>
      </c>
      <c r="G22" s="4">
        <v>-279</v>
      </c>
      <c r="H22" s="21">
        <v>-606</v>
      </c>
    </row>
    <row r="23" spans="5:8" ht="12.75">
      <c r="E23" s="4"/>
      <c r="F23" s="10"/>
      <c r="G23" s="4"/>
      <c r="H23" s="20"/>
    </row>
    <row r="24" spans="1:8" ht="12.75">
      <c r="A24" s="2" t="s">
        <v>7</v>
      </c>
      <c r="E24" s="4">
        <f>E20+E22</f>
        <v>1474</v>
      </c>
      <c r="F24" s="11">
        <f>F22+F20</f>
        <v>4367</v>
      </c>
      <c r="G24" s="4">
        <f>G20+G22</f>
        <v>4459</v>
      </c>
      <c r="H24" s="21">
        <f>H20+H22</f>
        <v>7961</v>
      </c>
    </row>
    <row r="25" spans="5:8" ht="12.75">
      <c r="E25" s="4"/>
      <c r="F25" s="10"/>
      <c r="G25" s="4"/>
      <c r="H25" s="20"/>
    </row>
    <row r="26" spans="1:8" ht="12.75">
      <c r="A26" s="2" t="s">
        <v>8</v>
      </c>
      <c r="E26" s="4">
        <f>G26+692</f>
        <v>-257</v>
      </c>
      <c r="F26" s="11">
        <v>-645</v>
      </c>
      <c r="G26" s="4">
        <f>-936-13</f>
        <v>-949</v>
      </c>
      <c r="H26" s="21">
        <v>-1595</v>
      </c>
    </row>
    <row r="27" spans="5:8" ht="12.75">
      <c r="E27" s="4"/>
      <c r="F27" s="10"/>
      <c r="G27" s="4"/>
      <c r="H27" s="20"/>
    </row>
    <row r="28" spans="1:8" ht="12.75">
      <c r="A28" s="2" t="s">
        <v>9</v>
      </c>
      <c r="E28" s="4">
        <f>E24+E26</f>
        <v>1217</v>
      </c>
      <c r="F28" s="11">
        <f>F26+F24</f>
        <v>3722</v>
      </c>
      <c r="G28" s="4">
        <f>G24+G26</f>
        <v>3510</v>
      </c>
      <c r="H28" s="21">
        <f>H24+H26</f>
        <v>6366</v>
      </c>
    </row>
    <row r="29" spans="5:8" ht="12.75">
      <c r="E29" s="4"/>
      <c r="F29" s="10"/>
      <c r="G29" s="4"/>
      <c r="H29" s="20"/>
    </row>
    <row r="30" spans="1:8" ht="12.75">
      <c r="A30" s="2" t="s">
        <v>10</v>
      </c>
      <c r="E30" s="4">
        <v>0</v>
      </c>
      <c r="F30" s="11">
        <v>0</v>
      </c>
      <c r="G30" s="4">
        <v>0</v>
      </c>
      <c r="H30" s="21">
        <v>0</v>
      </c>
    </row>
    <row r="31" spans="5:8" ht="12.75">
      <c r="E31" s="4"/>
      <c r="F31" s="10"/>
      <c r="G31" s="4"/>
      <c r="H31" s="20"/>
    </row>
    <row r="32" spans="1:8" ht="12.75">
      <c r="A32" s="2" t="s">
        <v>11</v>
      </c>
      <c r="E32" s="4">
        <f>E28+E30</f>
        <v>1217</v>
      </c>
      <c r="F32" s="11">
        <f>F30+F28</f>
        <v>3722</v>
      </c>
      <c r="G32" s="4">
        <f>G28+G30</f>
        <v>3510</v>
      </c>
      <c r="H32" s="21">
        <f>H28+H30</f>
        <v>6366</v>
      </c>
    </row>
    <row r="33" spans="5:8" ht="12.75">
      <c r="E33" s="4"/>
      <c r="F33" s="11"/>
      <c r="G33" s="4"/>
      <c r="H33" s="21"/>
    </row>
    <row r="34" spans="1:8" ht="12.75">
      <c r="A34" s="2" t="s">
        <v>12</v>
      </c>
      <c r="E34" s="4"/>
      <c r="F34" s="10"/>
      <c r="G34" s="4"/>
      <c r="H34" s="20"/>
    </row>
    <row r="35" spans="5:8" ht="6" customHeight="1">
      <c r="E35" s="4"/>
      <c r="F35" s="10"/>
      <c r="G35" s="4"/>
      <c r="H35" s="20"/>
    </row>
    <row r="36" spans="1:8" ht="12.75">
      <c r="A36" s="31" t="s">
        <v>32</v>
      </c>
      <c r="E36" s="15">
        <f>E32*1000/120000000*100</f>
        <v>1.0141666666666667</v>
      </c>
      <c r="F36" s="26">
        <f>F32*1000/120000000*100</f>
        <v>3.101666666666667</v>
      </c>
      <c r="G36" s="15">
        <f>G32*1000/120000000*100</f>
        <v>2.9250000000000003</v>
      </c>
      <c r="H36" s="25">
        <f>H32*1000/120000000*100</f>
        <v>5.305</v>
      </c>
    </row>
    <row r="37" spans="5:8" ht="6" customHeight="1">
      <c r="E37" s="4"/>
      <c r="F37" s="10"/>
      <c r="G37" s="4"/>
      <c r="H37" s="20"/>
    </row>
    <row r="38" spans="1:8" ht="12.75">
      <c r="A38" s="31" t="s">
        <v>13</v>
      </c>
      <c r="E38" s="32" t="s">
        <v>44</v>
      </c>
      <c r="F38" s="11" t="s">
        <v>44</v>
      </c>
      <c r="G38" s="32" t="s">
        <v>44</v>
      </c>
      <c r="H38" s="21" t="s">
        <v>44</v>
      </c>
    </row>
    <row r="39" spans="5:8" ht="12.75">
      <c r="E39" s="4"/>
      <c r="F39" s="10"/>
      <c r="G39" s="4"/>
      <c r="H39" s="20"/>
    </row>
    <row r="40" spans="5:8" ht="13.5" thickBot="1">
      <c r="E40" s="12"/>
      <c r="F40" s="13"/>
      <c r="G40" s="12"/>
      <c r="H40" s="22"/>
    </row>
    <row r="42" ht="12.75">
      <c r="A42" s="1" t="s">
        <v>82</v>
      </c>
    </row>
    <row r="43" ht="12.75">
      <c r="A43" s="1" t="s">
        <v>79</v>
      </c>
    </row>
    <row r="44" ht="12.75">
      <c r="A44" s="1"/>
    </row>
  </sheetData>
  <mergeCells count="2">
    <mergeCell ref="E7:F7"/>
    <mergeCell ref="G7:H7"/>
  </mergeCells>
  <printOptions/>
  <pageMargins left="0.75" right="0.75" top="0.75" bottom="1" header="0.5" footer="0.5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C8" sqref="C8"/>
    </sheetView>
  </sheetViews>
  <sheetFormatPr defaultColWidth="9.140625" defaultRowHeight="12.75"/>
  <cols>
    <col min="1" max="6" width="9.140625" style="37" customWidth="1"/>
    <col min="7" max="7" width="14.7109375" style="2" customWidth="1"/>
    <col min="8" max="8" width="13.7109375" style="2" customWidth="1"/>
    <col min="9" max="16384" width="9.140625" style="37" customWidth="1"/>
  </cols>
  <sheetData>
    <row r="1" ht="12.75">
      <c r="A1" s="36" t="s">
        <v>0</v>
      </c>
    </row>
    <row r="2" ht="12.75">
      <c r="A2" s="36" t="s">
        <v>1</v>
      </c>
    </row>
    <row r="4" ht="12.75">
      <c r="A4" s="36" t="s">
        <v>83</v>
      </c>
    </row>
    <row r="5" ht="13.5" thickBot="1">
      <c r="A5" s="38" t="s">
        <v>89</v>
      </c>
    </row>
    <row r="6" spans="7:8" ht="12.75">
      <c r="G6" s="39"/>
      <c r="H6" s="39"/>
    </row>
    <row r="7" spans="7:8" ht="12.75">
      <c r="G7" s="40" t="s">
        <v>110</v>
      </c>
      <c r="H7" s="40" t="s">
        <v>111</v>
      </c>
    </row>
    <row r="8" spans="7:8" ht="13.5" thickBot="1">
      <c r="G8" s="54" t="s">
        <v>98</v>
      </c>
      <c r="H8" s="54" t="s">
        <v>68</v>
      </c>
    </row>
    <row r="9" spans="7:8" ht="12.75">
      <c r="G9" s="40" t="s">
        <v>2</v>
      </c>
      <c r="H9" s="40" t="s">
        <v>2</v>
      </c>
    </row>
    <row r="10" spans="1:8" ht="12.75">
      <c r="A10" s="36" t="s">
        <v>22</v>
      </c>
      <c r="G10" s="42"/>
      <c r="H10" s="42"/>
    </row>
    <row r="11" spans="1:8" ht="12.75">
      <c r="A11" s="37" t="s">
        <v>23</v>
      </c>
      <c r="G11" s="43">
        <v>33053</v>
      </c>
      <c r="H11" s="44">
        <v>34386</v>
      </c>
    </row>
    <row r="12" spans="7:8" ht="12.75">
      <c r="G12" s="42"/>
      <c r="H12" s="42"/>
    </row>
    <row r="13" spans="1:8" ht="12.75">
      <c r="A13" s="36" t="s">
        <v>24</v>
      </c>
      <c r="G13" s="42"/>
      <c r="H13" s="42"/>
    </row>
    <row r="14" spans="1:8" ht="12.75">
      <c r="A14" s="37" t="s">
        <v>25</v>
      </c>
      <c r="G14" s="42">
        <v>19286</v>
      </c>
      <c r="H14" s="41">
        <v>14393</v>
      </c>
    </row>
    <row r="15" spans="1:8" ht="12.75">
      <c r="A15" s="37" t="s">
        <v>26</v>
      </c>
      <c r="G15" s="42">
        <f>24161+827+1</f>
        <v>24989</v>
      </c>
      <c r="H15" s="41">
        <v>28777</v>
      </c>
    </row>
    <row r="16" spans="1:8" ht="12.75">
      <c r="A16" s="37" t="s">
        <v>67</v>
      </c>
      <c r="G16" s="42">
        <v>1276</v>
      </c>
      <c r="H16" s="41">
        <v>563</v>
      </c>
    </row>
    <row r="17" spans="1:8" ht="12.75">
      <c r="A17" s="37" t="s">
        <v>47</v>
      </c>
      <c r="G17" s="42">
        <v>351</v>
      </c>
      <c r="H17" s="41">
        <v>353</v>
      </c>
    </row>
    <row r="18" spans="1:8" ht="12.75">
      <c r="A18" s="37" t="s">
        <v>70</v>
      </c>
      <c r="G18" s="42">
        <f>1300+1530</f>
        <v>2830</v>
      </c>
      <c r="H18" s="41">
        <v>3149</v>
      </c>
    </row>
    <row r="19" spans="1:8" ht="12.75">
      <c r="A19" s="37" t="s">
        <v>27</v>
      </c>
      <c r="G19" s="43">
        <v>938</v>
      </c>
      <c r="H19" s="44">
        <v>5020</v>
      </c>
    </row>
    <row r="20" spans="7:8" ht="12.75">
      <c r="G20" s="42">
        <f>SUM(G14:G19)</f>
        <v>49670</v>
      </c>
      <c r="H20" s="42">
        <f>SUM(H14:H19)</f>
        <v>52255</v>
      </c>
    </row>
    <row r="21" spans="7:8" ht="12.75">
      <c r="G21" s="42"/>
      <c r="H21" s="42"/>
    </row>
    <row r="22" spans="1:8" ht="12.75">
      <c r="A22" s="36" t="s">
        <v>28</v>
      </c>
      <c r="G22" s="42"/>
      <c r="H22" s="42"/>
    </row>
    <row r="23" spans="1:8" ht="12.75">
      <c r="A23" s="37" t="s">
        <v>29</v>
      </c>
      <c r="G23" s="42">
        <f>2972+1400</f>
        <v>4372</v>
      </c>
      <c r="H23" s="41">
        <v>4960</v>
      </c>
    </row>
    <row r="24" spans="1:8" ht="12.75">
      <c r="A24" s="37" t="s">
        <v>58</v>
      </c>
      <c r="G24" s="42">
        <v>1413</v>
      </c>
      <c r="H24" s="41">
        <v>1463</v>
      </c>
    </row>
    <row r="25" spans="1:8" ht="12.75">
      <c r="A25" s="37" t="s">
        <v>52</v>
      </c>
      <c r="G25" s="42">
        <v>5541</v>
      </c>
      <c r="H25" s="41">
        <v>9944</v>
      </c>
    </row>
    <row r="26" spans="1:8" ht="12.75">
      <c r="A26" s="37" t="s">
        <v>57</v>
      </c>
      <c r="G26" s="43">
        <v>414</v>
      </c>
      <c r="H26" s="44">
        <v>0</v>
      </c>
    </row>
    <row r="27" spans="7:8" ht="12.75">
      <c r="G27" s="42">
        <f>SUM(G23:G26)</f>
        <v>11740</v>
      </c>
      <c r="H27" s="42">
        <f>SUM(H23:H26)</f>
        <v>16367</v>
      </c>
    </row>
    <row r="28" spans="7:8" ht="12.75">
      <c r="G28" s="42"/>
      <c r="H28" s="42"/>
    </row>
    <row r="29" spans="1:8" ht="12.75">
      <c r="A29" s="36" t="s">
        <v>59</v>
      </c>
      <c r="G29" s="42">
        <f>G20-G27</f>
        <v>37930</v>
      </c>
      <c r="H29" s="42">
        <f>H20-H27</f>
        <v>35888</v>
      </c>
    </row>
    <row r="30" spans="7:8" ht="12.75">
      <c r="G30" s="42"/>
      <c r="H30" s="43"/>
    </row>
    <row r="31" spans="7:8" ht="13.5" thickBot="1">
      <c r="G31" s="45">
        <f>G11+G29</f>
        <v>70983</v>
      </c>
      <c r="H31" s="45">
        <f>H11+H29</f>
        <v>70274</v>
      </c>
    </row>
    <row r="32" spans="7:8" ht="13.5" thickTop="1">
      <c r="G32" s="42"/>
      <c r="H32" s="42"/>
    </row>
    <row r="33" spans="1:8" ht="12.75">
      <c r="A33" s="36" t="s">
        <v>65</v>
      </c>
      <c r="G33" s="42"/>
      <c r="H33" s="42"/>
    </row>
    <row r="34" spans="1:8" ht="12.75">
      <c r="A34" s="37" t="s">
        <v>30</v>
      </c>
      <c r="G34" s="42">
        <v>60000</v>
      </c>
      <c r="H34" s="41">
        <v>45000</v>
      </c>
    </row>
    <row r="35" spans="1:8" ht="12.75">
      <c r="A35" s="37" t="s">
        <v>20</v>
      </c>
      <c r="G35" s="42">
        <v>0</v>
      </c>
      <c r="H35" s="41">
        <v>5133</v>
      </c>
    </row>
    <row r="36" spans="1:8" ht="12.75">
      <c r="A36" s="37" t="s">
        <v>54</v>
      </c>
      <c r="G36" s="42">
        <v>4030</v>
      </c>
      <c r="H36" s="41">
        <v>10387</v>
      </c>
    </row>
    <row r="37" spans="1:8" ht="12.75">
      <c r="A37" s="37" t="s">
        <v>74</v>
      </c>
      <c r="G37" s="42">
        <v>0</v>
      </c>
      <c r="H37" s="41">
        <v>2250</v>
      </c>
    </row>
    <row r="38" spans="1:8" ht="12.75">
      <c r="A38" s="37" t="s">
        <v>53</v>
      </c>
      <c r="G38" s="43">
        <v>4011</v>
      </c>
      <c r="H38" s="44">
        <v>4011</v>
      </c>
    </row>
    <row r="39" spans="7:8" ht="12.75">
      <c r="G39" s="42">
        <f>SUM(G34:G38)</f>
        <v>68041</v>
      </c>
      <c r="H39" s="42">
        <f>SUM(H34:H38)</f>
        <v>66781</v>
      </c>
    </row>
    <row r="40" spans="7:8" ht="12.75">
      <c r="G40" s="42"/>
      <c r="H40" s="42"/>
    </row>
    <row r="41" spans="1:8" ht="12.75">
      <c r="A41" s="36" t="s">
        <v>66</v>
      </c>
      <c r="G41" s="42"/>
      <c r="H41" s="42"/>
    </row>
    <row r="42" spans="1:8" ht="12.75">
      <c r="A42" s="37" t="s">
        <v>58</v>
      </c>
      <c r="G42" s="42">
        <v>825</v>
      </c>
      <c r="H42" s="41">
        <v>1389</v>
      </c>
    </row>
    <row r="43" spans="1:8" ht="12.75">
      <c r="A43" s="37" t="s">
        <v>31</v>
      </c>
      <c r="G43" s="43">
        <v>2117</v>
      </c>
      <c r="H43" s="44">
        <v>2104</v>
      </c>
    </row>
    <row r="44" spans="7:8" ht="12.75">
      <c r="G44" s="42">
        <f>SUM(G42:G43)</f>
        <v>2942</v>
      </c>
      <c r="H44" s="42">
        <f>SUM(H42:H43)</f>
        <v>3493</v>
      </c>
    </row>
    <row r="45" spans="7:8" ht="12.75">
      <c r="G45" s="42"/>
      <c r="H45" s="43"/>
    </row>
    <row r="46" spans="7:8" ht="13.5" thickBot="1">
      <c r="G46" s="45">
        <f>G39+G44</f>
        <v>70983</v>
      </c>
      <c r="H46" s="45">
        <f>H39+H44</f>
        <v>70274</v>
      </c>
    </row>
    <row r="47" spans="7:8" ht="14.25" thickBot="1" thickTop="1">
      <c r="G47" s="46"/>
      <c r="H47" s="46"/>
    </row>
    <row r="49" spans="1:8" ht="12.75">
      <c r="A49" s="37" t="s">
        <v>49</v>
      </c>
      <c r="G49" s="14">
        <f>ROUND(G39/120000,2)</f>
        <v>0.57</v>
      </c>
      <c r="H49" s="14">
        <f>ROUND(H39/90000,2)</f>
        <v>0.74</v>
      </c>
    </row>
    <row r="51" ht="12.75">
      <c r="A51" s="36" t="s">
        <v>56</v>
      </c>
    </row>
    <row r="52" ht="12.75">
      <c r="A52" s="36" t="s">
        <v>79</v>
      </c>
    </row>
  </sheetData>
  <printOptions/>
  <pageMargins left="0.75" right="0.75" top="0.75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workbookViewId="0" topLeftCell="A1">
      <selection activeCell="B8" sqref="B8"/>
    </sheetView>
  </sheetViews>
  <sheetFormatPr defaultColWidth="9.140625" defaultRowHeight="12.75"/>
  <cols>
    <col min="1" max="1" width="4.28125" style="47" customWidth="1"/>
    <col min="2" max="5" width="12.7109375" style="47" customWidth="1"/>
    <col min="6" max="6" width="6.7109375" style="47" customWidth="1"/>
    <col min="7" max="7" width="13.7109375" style="47" customWidth="1"/>
    <col min="8" max="8" width="4.7109375" style="47" customWidth="1"/>
    <col min="9" max="9" width="13.7109375" style="47" customWidth="1"/>
    <col min="10" max="16384" width="9.140625" style="37" customWidth="1"/>
  </cols>
  <sheetData>
    <row r="1" ht="12.75">
      <c r="A1" s="38" t="s">
        <v>0</v>
      </c>
    </row>
    <row r="2" ht="12.75">
      <c r="A2" s="38" t="s">
        <v>33</v>
      </c>
    </row>
    <row r="4" ht="12.75">
      <c r="A4" s="38" t="s">
        <v>84</v>
      </c>
    </row>
    <row r="5" ht="12.75">
      <c r="A5" s="38" t="s">
        <v>115</v>
      </c>
    </row>
    <row r="6" ht="12.75">
      <c r="A6" s="38" t="s">
        <v>89</v>
      </c>
    </row>
    <row r="7" spans="1:9" ht="12.75">
      <c r="A7" s="37"/>
      <c r="G7" s="48" t="s">
        <v>100</v>
      </c>
      <c r="I7" s="48" t="s">
        <v>101</v>
      </c>
    </row>
    <row r="8" spans="7:9" ht="12.75">
      <c r="G8" s="48" t="s">
        <v>105</v>
      </c>
      <c r="H8" s="49"/>
      <c r="I8" s="48" t="s">
        <v>102</v>
      </c>
    </row>
    <row r="9" spans="7:9" ht="12.75">
      <c r="G9" s="48" t="s">
        <v>104</v>
      </c>
      <c r="H9" s="49"/>
      <c r="I9" s="48" t="s">
        <v>103</v>
      </c>
    </row>
    <row r="10" spans="7:9" ht="12.75">
      <c r="G10" s="48" t="s">
        <v>98</v>
      </c>
      <c r="H10" s="49"/>
      <c r="I10" s="48" t="s">
        <v>97</v>
      </c>
    </row>
    <row r="11" spans="7:9" ht="12.75">
      <c r="G11" s="48" t="s">
        <v>2</v>
      </c>
      <c r="H11" s="49"/>
      <c r="I11" s="48" t="s">
        <v>2</v>
      </c>
    </row>
    <row r="12" spans="1:8" ht="12.75">
      <c r="A12" s="38" t="s">
        <v>69</v>
      </c>
      <c r="H12" s="49"/>
    </row>
    <row r="13" ht="9" customHeight="1">
      <c r="H13" s="49"/>
    </row>
    <row r="14" spans="1:9" ht="12.75">
      <c r="A14" s="38" t="s">
        <v>7</v>
      </c>
      <c r="G14" s="27">
        <f>Income!G24</f>
        <v>4459</v>
      </c>
      <c r="H14" s="49"/>
      <c r="I14" s="27">
        <f>Income!H24</f>
        <v>7961</v>
      </c>
    </row>
    <row r="15" spans="7:9" ht="9" customHeight="1">
      <c r="G15" s="50"/>
      <c r="I15" s="50"/>
    </row>
    <row r="16" spans="1:9" ht="12.75">
      <c r="A16" s="47" t="s">
        <v>34</v>
      </c>
      <c r="G16" s="27"/>
      <c r="I16" s="27"/>
    </row>
    <row r="17" spans="2:9" ht="12.75">
      <c r="B17" s="47" t="s">
        <v>35</v>
      </c>
      <c r="G17" s="27">
        <f>621+920+111</f>
        <v>1652</v>
      </c>
      <c r="I17" s="27">
        <v>1348</v>
      </c>
    </row>
    <row r="18" spans="2:9" ht="12.75">
      <c r="B18" s="47" t="s">
        <v>55</v>
      </c>
      <c r="G18" s="27">
        <f>88+8+52+17</f>
        <v>165</v>
      </c>
      <c r="I18" s="27">
        <v>434</v>
      </c>
    </row>
    <row r="19" spans="2:9" ht="12.75">
      <c r="B19" s="47" t="s">
        <v>36</v>
      </c>
      <c r="G19" s="27">
        <f>-22-16</f>
        <v>-38</v>
      </c>
      <c r="I19" s="27">
        <v>-82</v>
      </c>
    </row>
    <row r="20" spans="2:9" ht="12.75">
      <c r="B20" s="47" t="s">
        <v>116</v>
      </c>
      <c r="G20" s="28">
        <f>49-3</f>
        <v>46</v>
      </c>
      <c r="I20" s="28">
        <v>-14</v>
      </c>
    </row>
    <row r="21" spans="7:9" ht="6" customHeight="1">
      <c r="G21" s="24"/>
      <c r="I21" s="24"/>
    </row>
    <row r="22" spans="1:9" ht="12.75">
      <c r="A22" s="38" t="s">
        <v>37</v>
      </c>
      <c r="G22" s="27">
        <f>SUM(G14:G20)</f>
        <v>6284</v>
      </c>
      <c r="I22" s="27">
        <f>SUM(I14:I20)</f>
        <v>9647</v>
      </c>
    </row>
    <row r="23" spans="7:9" ht="9" customHeight="1">
      <c r="G23" s="27"/>
      <c r="I23" s="27"/>
    </row>
    <row r="24" spans="1:9" ht="12.75">
      <c r="A24" s="38" t="s">
        <v>38</v>
      </c>
      <c r="G24" s="27"/>
      <c r="I24" s="27"/>
    </row>
    <row r="25" spans="1:9" ht="12.75">
      <c r="A25" s="47" t="s">
        <v>60</v>
      </c>
      <c r="F25" s="47" t="s">
        <v>21</v>
      </c>
      <c r="G25" s="27">
        <f>-577-4353+37</f>
        <v>-4893</v>
      </c>
      <c r="I25" s="27">
        <v>-4479</v>
      </c>
    </row>
    <row r="26" spans="1:9" ht="12.75">
      <c r="A26" s="47" t="s">
        <v>118</v>
      </c>
      <c r="F26" s="47" t="s">
        <v>21</v>
      </c>
      <c r="G26" s="27">
        <f>-1806+723-6424+10545+648+73+26+3</f>
        <v>3788</v>
      </c>
      <c r="I26" s="27">
        <v>-12413</v>
      </c>
    </row>
    <row r="27" spans="1:9" ht="12.75">
      <c r="A27" s="47" t="s">
        <v>61</v>
      </c>
      <c r="F27" s="47" t="s">
        <v>21</v>
      </c>
      <c r="G27" s="28">
        <f>-262-132-21-22+48-158-41</f>
        <v>-588</v>
      </c>
      <c r="I27" s="28">
        <v>-2262</v>
      </c>
    </row>
    <row r="28" spans="7:9" ht="6" customHeight="1">
      <c r="G28" s="24"/>
      <c r="I28" s="24"/>
    </row>
    <row r="29" spans="1:9" ht="12.75">
      <c r="A29" s="38" t="s">
        <v>117</v>
      </c>
      <c r="F29" s="47" t="s">
        <v>21</v>
      </c>
      <c r="G29" s="27">
        <f>SUM(G22:G27)</f>
        <v>4591</v>
      </c>
      <c r="I29" s="27">
        <f>SUM(I22:I27)</f>
        <v>-9507</v>
      </c>
    </row>
    <row r="30" spans="7:9" ht="9" customHeight="1">
      <c r="G30" s="27"/>
      <c r="I30" s="27"/>
    </row>
    <row r="31" spans="1:9" ht="12.75">
      <c r="A31" s="47" t="s">
        <v>39</v>
      </c>
      <c r="G31" s="27">
        <f>-G18</f>
        <v>-165</v>
      </c>
      <c r="I31" s="27">
        <f>-I18</f>
        <v>-434</v>
      </c>
    </row>
    <row r="32" spans="1:9" ht="12.75">
      <c r="A32" s="47" t="s">
        <v>62</v>
      </c>
      <c r="G32" s="28">
        <f>-1030-379-240</f>
        <v>-1649</v>
      </c>
      <c r="I32" s="28">
        <v>-1559</v>
      </c>
    </row>
    <row r="33" spans="7:9" ht="6" customHeight="1">
      <c r="G33" s="24"/>
      <c r="I33" s="24"/>
    </row>
    <row r="34" spans="1:9" ht="12.75">
      <c r="A34" s="38" t="s">
        <v>119</v>
      </c>
      <c r="G34" s="27">
        <f>SUM(G29:G32)</f>
        <v>2777</v>
      </c>
      <c r="I34" s="27">
        <f>SUM(I29:I32)</f>
        <v>-11500</v>
      </c>
    </row>
    <row r="35" spans="7:9" ht="9" customHeight="1">
      <c r="G35" s="27"/>
      <c r="I35" s="27"/>
    </row>
    <row r="36" spans="1:9" ht="12.75">
      <c r="A36" s="38" t="s">
        <v>87</v>
      </c>
      <c r="G36" s="27"/>
      <c r="I36" s="27"/>
    </row>
    <row r="37" spans="1:9" ht="9" customHeight="1">
      <c r="A37" s="38"/>
      <c r="G37" s="27"/>
      <c r="I37" s="27"/>
    </row>
    <row r="38" spans="1:9" ht="12.75">
      <c r="A38" s="47" t="s">
        <v>40</v>
      </c>
      <c r="G38" s="47">
        <f>-G19</f>
        <v>38</v>
      </c>
      <c r="I38" s="47">
        <f>-I19</f>
        <v>82</v>
      </c>
    </row>
    <row r="39" spans="1:9" ht="12.75">
      <c r="A39" s="47" t="s">
        <v>64</v>
      </c>
      <c r="G39" s="47">
        <f>101+51</f>
        <v>152</v>
      </c>
      <c r="I39" s="47">
        <v>24</v>
      </c>
    </row>
    <row r="40" spans="1:9" ht="12.75">
      <c r="A40" s="47" t="s">
        <v>41</v>
      </c>
      <c r="G40" s="28">
        <f>-192+72-126-198+65</f>
        <v>-379</v>
      </c>
      <c r="I40" s="28">
        <v>-3276</v>
      </c>
    </row>
    <row r="41" spans="7:9" ht="6" customHeight="1">
      <c r="G41" s="24"/>
      <c r="I41" s="24"/>
    </row>
    <row r="42" spans="1:9" ht="12.75">
      <c r="A42" s="38" t="s">
        <v>120</v>
      </c>
      <c r="G42" s="27">
        <f>SUM(G38:G40)</f>
        <v>-189</v>
      </c>
      <c r="I42" s="27">
        <f>SUM(I38:I40)</f>
        <v>-3170</v>
      </c>
    </row>
    <row r="43" spans="7:9" ht="9" customHeight="1">
      <c r="G43" s="27"/>
      <c r="I43" s="27"/>
    </row>
    <row r="44" spans="1:9" ht="12.75">
      <c r="A44" s="38" t="s">
        <v>88</v>
      </c>
      <c r="G44" s="27"/>
      <c r="I44" s="27"/>
    </row>
    <row r="45" spans="1:9" ht="9" customHeight="1">
      <c r="A45" s="38"/>
      <c r="G45" s="27"/>
      <c r="I45" s="27"/>
    </row>
    <row r="46" spans="1:9" ht="12.75" customHeight="1">
      <c r="A46" s="47" t="s">
        <v>112</v>
      </c>
      <c r="G46" s="27">
        <v>0</v>
      </c>
      <c r="I46" s="27">
        <v>25705</v>
      </c>
    </row>
    <row r="47" spans="1:9" ht="12.75" customHeight="1">
      <c r="A47" s="47" t="s">
        <v>113</v>
      </c>
      <c r="G47" s="27">
        <v>0</v>
      </c>
      <c r="I47" s="27">
        <v>1807</v>
      </c>
    </row>
    <row r="48" spans="1:9" ht="12.75">
      <c r="A48" s="47" t="s">
        <v>85</v>
      </c>
      <c r="G48" s="27">
        <v>-2250</v>
      </c>
      <c r="I48" s="27">
        <v>0</v>
      </c>
    </row>
    <row r="49" spans="1:9" ht="12.75">
      <c r="A49" s="47" t="s">
        <v>75</v>
      </c>
      <c r="G49" s="27">
        <f>-506-215-29-2</f>
        <v>-752</v>
      </c>
      <c r="I49" s="27">
        <v>-685</v>
      </c>
    </row>
    <row r="50" spans="1:9" ht="12.75">
      <c r="A50" s="37" t="s">
        <v>114</v>
      </c>
      <c r="F50" s="51"/>
      <c r="G50" s="27">
        <v>0</v>
      </c>
      <c r="I50" s="27">
        <v>-10257</v>
      </c>
    </row>
    <row r="51" spans="1:9" ht="12.75">
      <c r="A51" s="47" t="s">
        <v>121</v>
      </c>
      <c r="F51" s="51"/>
      <c r="G51" s="28">
        <f>-1403-3000</f>
        <v>-4403</v>
      </c>
      <c r="I51" s="28">
        <v>2280</v>
      </c>
    </row>
    <row r="52" spans="6:9" ht="6" customHeight="1">
      <c r="F52" s="51"/>
      <c r="G52" s="24"/>
      <c r="I52" s="24"/>
    </row>
    <row r="53" spans="1:9" ht="12.75">
      <c r="A53" s="38" t="s">
        <v>122</v>
      </c>
      <c r="G53" s="27">
        <f>SUM(G46:G51)</f>
        <v>-7405</v>
      </c>
      <c r="I53" s="27">
        <f>SUM(I46:I51)</f>
        <v>18850</v>
      </c>
    </row>
    <row r="54" spans="7:9" ht="9" customHeight="1">
      <c r="G54" s="27"/>
      <c r="I54" s="27"/>
    </row>
    <row r="55" spans="1:9" ht="12.75">
      <c r="A55" s="38" t="s">
        <v>123</v>
      </c>
      <c r="G55" s="27">
        <f>G53+G42+G34</f>
        <v>-4817</v>
      </c>
      <c r="I55" s="27">
        <f>I53+I42+I34</f>
        <v>4180</v>
      </c>
    </row>
    <row r="56" spans="7:9" ht="9" customHeight="1">
      <c r="G56" s="27"/>
      <c r="I56" s="27"/>
    </row>
    <row r="57" spans="1:9" ht="12.75">
      <c r="A57" s="38" t="s">
        <v>42</v>
      </c>
      <c r="G57" s="28">
        <f>Balance!H19+Balance!H18+Balance!H17</f>
        <v>8522</v>
      </c>
      <c r="I57" s="28">
        <v>1803</v>
      </c>
    </row>
    <row r="58" spans="1:9" ht="9" customHeight="1">
      <c r="A58" s="38"/>
      <c r="G58" s="24"/>
      <c r="I58" s="24"/>
    </row>
    <row r="59" spans="1:9" ht="13.5" thickBot="1">
      <c r="A59" s="38" t="s">
        <v>43</v>
      </c>
      <c r="G59" s="52">
        <f>G55+G57</f>
        <v>3705</v>
      </c>
      <c r="I59" s="52">
        <f>I55+I57</f>
        <v>5983</v>
      </c>
    </row>
    <row r="60" spans="7:9" ht="13.5" thickTop="1">
      <c r="G60" s="27"/>
      <c r="I60" s="27"/>
    </row>
    <row r="61" spans="7:9" ht="9" customHeight="1">
      <c r="G61" s="27"/>
      <c r="I61" s="27"/>
    </row>
    <row r="62" ht="12.75">
      <c r="A62" s="38" t="s">
        <v>63</v>
      </c>
    </row>
    <row r="63" ht="12.75">
      <c r="A63" s="38" t="s">
        <v>79</v>
      </c>
    </row>
    <row r="65" spans="1:9" ht="12.75">
      <c r="A65" s="38" t="s">
        <v>45</v>
      </c>
      <c r="C65" s="53" t="s">
        <v>46</v>
      </c>
      <c r="G65" s="48" t="s">
        <v>48</v>
      </c>
      <c r="H65" s="38"/>
      <c r="I65" s="48" t="s">
        <v>48</v>
      </c>
    </row>
    <row r="66" ht="9" customHeight="1"/>
    <row r="67" spans="3:9" ht="12.75">
      <c r="C67" s="47" t="s">
        <v>27</v>
      </c>
      <c r="G67" s="27">
        <f>Balance!G19</f>
        <v>938</v>
      </c>
      <c r="I67" s="27">
        <v>5859</v>
      </c>
    </row>
    <row r="68" spans="3:9" ht="12.75">
      <c r="C68" s="47" t="s">
        <v>70</v>
      </c>
      <c r="G68" s="27">
        <f>Balance!G18</f>
        <v>2830</v>
      </c>
      <c r="I68" s="27">
        <v>0</v>
      </c>
    </row>
    <row r="69" spans="3:9" ht="12.75">
      <c r="C69" s="47" t="s">
        <v>47</v>
      </c>
      <c r="G69" s="27">
        <f>Balance!G17</f>
        <v>351</v>
      </c>
      <c r="I69" s="27">
        <v>338</v>
      </c>
    </row>
    <row r="70" spans="3:9" ht="12.75">
      <c r="C70" s="37" t="s">
        <v>86</v>
      </c>
      <c r="G70" s="28">
        <f>-Balance!G26</f>
        <v>-414</v>
      </c>
      <c r="I70" s="28">
        <v>-214</v>
      </c>
    </row>
    <row r="71" spans="7:9" ht="6" customHeight="1">
      <c r="G71" s="24"/>
      <c r="I71" s="24"/>
    </row>
    <row r="72" spans="7:9" ht="13.5" thickBot="1">
      <c r="G72" s="29">
        <f>SUM(G67:G70)</f>
        <v>3705</v>
      </c>
      <c r="I72" s="29">
        <f>SUM(I67:I70)</f>
        <v>5983</v>
      </c>
    </row>
    <row r="73" ht="13.5" thickTop="1"/>
  </sheetData>
  <printOptions/>
  <pageMargins left="0.75" right="0.75" top="0.75" bottom="0.75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Mah Li Chen</cp:lastModifiedBy>
  <cp:lastPrinted>2005-08-09T05:26:08Z</cp:lastPrinted>
  <dcterms:created xsi:type="dcterms:W3CDTF">2004-01-31T15:18:49Z</dcterms:created>
  <dcterms:modified xsi:type="dcterms:W3CDTF">2005-08-04T09:03:44Z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